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.suarez\Downloads\"/>
    </mc:Choice>
  </mc:AlternateContent>
  <xr:revisionPtr revIDLastSave="0" documentId="8_{364D1C34-2133-4534-9861-8193E378715C}" xr6:coauthVersionLast="47" xr6:coauthVersionMax="47" xr10:uidLastSave="{00000000-0000-0000-0000-000000000000}"/>
  <bookViews>
    <workbookView xWindow="-120" yWindow="-120" windowWidth="19440" windowHeight="15000"/>
  </bookViews>
  <sheets>
    <sheet name="Hoja1" sheetId="2" r:id="rId1"/>
  </sheets>
  <definedNames>
    <definedName name="_xlnm.Print_Area" localSheetId="0">Hoja1!$A$61:$E$125</definedName>
    <definedName name="TABLA113">#REF!</definedName>
    <definedName name="TABLA114">#REF!</definedName>
    <definedName name="TABLA114DEROGADA">Hoja1!$A$78:$D$85</definedName>
    <definedName name="TABLA115">#REF!</definedName>
    <definedName name="TABLA96">Hoja1!$A$63:$D$73</definedName>
    <definedName name="TABLASPE">Hoja1!$A$89:$C$99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4" i="2" l="1"/>
  <c r="D117" i="2"/>
  <c r="D123" i="2"/>
  <c r="H17" i="2"/>
  <c r="D113" i="2"/>
  <c r="D105" i="2"/>
  <c r="D106" i="2"/>
  <c r="D109" i="2"/>
  <c r="D112" i="2"/>
  <c r="D107" i="2"/>
  <c r="D108" i="2"/>
  <c r="D110" i="2"/>
  <c r="D121" i="2"/>
  <c r="H14" i="2"/>
  <c r="H19" i="2"/>
  <c r="H21" i="2"/>
  <c r="D114" i="2"/>
  <c r="D115" i="2"/>
  <c r="D122" i="2"/>
</calcChain>
</file>

<file path=xl/sharedStrings.xml><?xml version="1.0" encoding="utf-8"?>
<sst xmlns="http://schemas.openxmlformats.org/spreadsheetml/2006/main" count="53" uniqueCount="48">
  <si>
    <t>Límite Inferior</t>
  </si>
  <si>
    <t>Límite Superior</t>
  </si>
  <si>
    <t>Cuota Fija</t>
  </si>
  <si>
    <t>% s/Exced.</t>
  </si>
  <si>
    <t>% s/ I.M.</t>
  </si>
  <si>
    <t>Importe de la percepción bruta</t>
  </si>
  <si>
    <t>Número de días que abarca</t>
  </si>
  <si>
    <t>Base</t>
  </si>
  <si>
    <t>Excedente del Límite Inferior</t>
  </si>
  <si>
    <t>Cuota fija</t>
  </si>
  <si>
    <t>Porcentaje sobre excendete L.I.</t>
  </si>
  <si>
    <t>Impuesto Marginal</t>
  </si>
  <si>
    <t>% Sobre Impuesto Marginal</t>
  </si>
  <si>
    <t>Subsidio sobre cuota fija</t>
  </si>
  <si>
    <t>Subsidio sobre Impuesto Marginal</t>
  </si>
  <si>
    <t>Subsidio total</t>
  </si>
  <si>
    <t>Impuesto proporcional días transcurridos</t>
  </si>
  <si>
    <t>Subsidio proporcional días Transcurridos</t>
  </si>
  <si>
    <t>Universidad Autónoma de Yucatán</t>
  </si>
  <si>
    <t xml:space="preserve"> ISR a Retener</t>
  </si>
  <si>
    <t>Percepción neta del ISR</t>
  </si>
  <si>
    <t>INSTRUCCIONES:</t>
  </si>
  <si>
    <t>2.- Capture el número de días que comprende el pago (Azul)</t>
  </si>
  <si>
    <t>Minimo</t>
  </si>
  <si>
    <t>Máximo</t>
  </si>
  <si>
    <t>Importe</t>
  </si>
  <si>
    <t xml:space="preserve">Calculadora de Impuesto sobre la Renta </t>
  </si>
  <si>
    <t xml:space="preserve">     NO, en caso de asimilables, SI, en los demás casos</t>
  </si>
  <si>
    <t xml:space="preserve">           es igual a la percepción bruta</t>
  </si>
  <si>
    <t>NO</t>
  </si>
  <si>
    <t>¿Aplica Subsidio para el Empleo? SI o NO</t>
  </si>
  <si>
    <t xml:space="preserve">3.- Escriba SI o NO, aplica subsidio para el empleo (azul). </t>
  </si>
  <si>
    <r>
      <t>NOTA:</t>
    </r>
    <r>
      <rPr>
        <sz val="10"/>
        <rFont val="Arial"/>
      </rPr>
      <t xml:space="preserve"> Si el subsidio para el empleo es mayor al impuesto, la percepción neta</t>
    </r>
  </si>
  <si>
    <t>4.- Los resultados se generan automáticamente (amarillo)</t>
  </si>
  <si>
    <t>Tabla del Subsidio para el Empleo</t>
  </si>
  <si>
    <t>Subsidio para emp. prop. Días transcurridos</t>
  </si>
  <si>
    <t>Subsidio para el empleo</t>
  </si>
  <si>
    <t>Tabla del Subsidio artículo 114 LISR (Derogado)</t>
  </si>
  <si>
    <t>Cálculo del Subsidio Artículo 114 LISR (Derogado)</t>
  </si>
  <si>
    <t>Cálculo del Subsidio para el empleo</t>
  </si>
  <si>
    <t>1.- Capture el importe de la percepción bruta, antes de impuestos. (Azul)</t>
  </si>
  <si>
    <t>Tarifa del Impuesto Artículo 96 LISR</t>
  </si>
  <si>
    <t>Cálculo del Impuesto art 96 LISR</t>
  </si>
  <si>
    <t>Impuesto Artículo 96</t>
  </si>
  <si>
    <t>Honorarios asimilables a Salarios</t>
  </si>
  <si>
    <t xml:space="preserve">           Esta calculadora es un apoyo para determinar la retención por honorarios asimilables a salarios</t>
  </si>
  <si>
    <t>Vigente año 2024</t>
  </si>
  <si>
    <r>
      <rPr>
        <b/>
        <sz val="10"/>
        <rFont val="Arial"/>
        <family val="2"/>
      </rPr>
      <t>REFERENCIA:</t>
    </r>
    <r>
      <rPr>
        <sz val="10"/>
        <rFont val="Arial"/>
      </rPr>
      <t xml:space="preserve"> Anexo 8 de la RMF 2024 publicada en el DOF el 29 de diciembre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</si>
</sst>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3" formatCode="_-* #,##0_-;\-* #,##0_-;_-* &quot;-&quot;??_-;_-@_-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rgb="FF0A0A0A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43" fontId="0" fillId="0" borderId="4" xfId="1" applyFont="1" applyBorder="1"/>
    <xf numFmtId="0" fontId="0" fillId="0" borderId="4" xfId="0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43" fontId="2" fillId="2" borderId="7" xfId="0" applyNumberFormat="1" applyFont="1" applyFill="1" applyBorder="1"/>
    <xf numFmtId="43" fontId="0" fillId="2" borderId="7" xfId="1" applyFont="1" applyFill="1" applyBorder="1"/>
    <xf numFmtId="43" fontId="2" fillId="3" borderId="7" xfId="1" applyFont="1" applyFill="1" applyBorder="1"/>
    <xf numFmtId="173" fontId="2" fillId="3" borderId="7" xfId="1" applyNumberFormat="1" applyFont="1" applyFill="1" applyBorder="1"/>
    <xf numFmtId="43" fontId="0" fillId="0" borderId="4" xfId="1" applyFont="1" applyFill="1" applyBorder="1"/>
    <xf numFmtId="173" fontId="2" fillId="0" borderId="4" xfId="1" applyNumberFormat="1" applyFont="1" applyFill="1" applyBorder="1"/>
    <xf numFmtId="9" fontId="2" fillId="3" borderId="7" xfId="2" applyFont="1" applyFill="1" applyBorder="1" applyAlignment="1">
      <alignment horizontal="center"/>
    </xf>
    <xf numFmtId="9" fontId="2" fillId="0" borderId="4" xfId="2" applyFont="1" applyFill="1" applyBorder="1"/>
    <xf numFmtId="0" fontId="6" fillId="0" borderId="0" xfId="0" applyFont="1"/>
    <xf numFmtId="0" fontId="6" fillId="0" borderId="3" xfId="0" applyFont="1" applyBorder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43" fontId="7" fillId="0" borderId="0" xfId="1" applyFont="1"/>
    <xf numFmtId="10" fontId="7" fillId="0" borderId="0" xfId="2" applyNumberFormat="1" applyFont="1"/>
    <xf numFmtId="9" fontId="7" fillId="0" borderId="0" xfId="2" applyFont="1"/>
    <xf numFmtId="43" fontId="7" fillId="0" borderId="0" xfId="0" applyNumberFormat="1" applyFont="1"/>
    <xf numFmtId="0" fontId="9" fillId="0" borderId="0" xfId="0" applyFont="1"/>
    <xf numFmtId="0" fontId="5" fillId="0" borderId="0" xfId="0" applyFont="1"/>
    <xf numFmtId="0" fontId="6" fillId="0" borderId="0" xfId="0" applyFont="1"/>
    <xf numFmtId="0" fontId="0" fillId="0" borderId="0" xfId="0"/>
    <xf numFmtId="0" fontId="5" fillId="0" borderId="0" xfId="0" applyFont="1" applyFill="1" applyBorder="1"/>
    <xf numFmtId="0" fontId="0" fillId="0" borderId="0" xfId="0" applyFont="1" applyFill="1" applyBorder="1"/>
    <xf numFmtId="0" fontId="2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5"/>
  <sheetViews>
    <sheetView tabSelected="1" topLeftCell="F1" workbookViewId="0">
      <selection activeCell="F33" sqref="F33:H33"/>
    </sheetView>
  </sheetViews>
  <sheetFormatPr baseColWidth="10" defaultColWidth="21.42578125" defaultRowHeight="12.75" x14ac:dyDescent="0.2"/>
  <cols>
    <col min="1" max="1" width="33.85546875" style="22" hidden="1" customWidth="1"/>
    <col min="2" max="2" width="30.28515625" style="22" hidden="1" customWidth="1"/>
    <col min="3" max="3" width="26" style="22" hidden="1" customWidth="1"/>
    <col min="4" max="4" width="29.42578125" style="22" hidden="1" customWidth="1"/>
    <col min="5" max="5" width="27.140625" style="22" hidden="1" customWidth="1"/>
    <col min="8" max="8" width="26.7109375" customWidth="1"/>
  </cols>
  <sheetData>
    <row r="2" spans="6:8" ht="15.75" x14ac:dyDescent="0.25">
      <c r="F2" s="2" t="s">
        <v>18</v>
      </c>
    </row>
    <row r="3" spans="6:8" x14ac:dyDescent="0.2">
      <c r="F3" s="11" t="s">
        <v>26</v>
      </c>
    </row>
    <row r="4" spans="6:8" x14ac:dyDescent="0.2">
      <c r="F4" s="11" t="s">
        <v>44</v>
      </c>
    </row>
    <row r="5" spans="6:8" x14ac:dyDescent="0.2">
      <c r="F5" s="1" t="s">
        <v>46</v>
      </c>
    </row>
    <row r="7" spans="6:8" x14ac:dyDescent="0.2">
      <c r="F7" s="3" t="s">
        <v>5</v>
      </c>
      <c r="G7" s="4"/>
      <c r="H7" s="14">
        <v>15000</v>
      </c>
    </row>
    <row r="8" spans="6:8" x14ac:dyDescent="0.2">
      <c r="F8" s="5"/>
      <c r="G8" s="6"/>
      <c r="H8" s="7"/>
    </row>
    <row r="9" spans="6:8" x14ac:dyDescent="0.2">
      <c r="F9" s="5" t="s">
        <v>6</v>
      </c>
      <c r="G9" s="6"/>
      <c r="H9" s="15">
        <v>15</v>
      </c>
    </row>
    <row r="10" spans="6:8" x14ac:dyDescent="0.2">
      <c r="F10" s="5"/>
      <c r="G10" s="6"/>
      <c r="H10" s="17"/>
    </row>
    <row r="11" spans="6:8" x14ac:dyDescent="0.2">
      <c r="F11" s="5"/>
      <c r="G11" s="6"/>
      <c r="H11" s="19"/>
    </row>
    <row r="12" spans="6:8" x14ac:dyDescent="0.2">
      <c r="F12" s="5" t="s">
        <v>30</v>
      </c>
      <c r="G12" s="6"/>
      <c r="H12" s="18" t="s">
        <v>29</v>
      </c>
    </row>
    <row r="13" spans="6:8" x14ac:dyDescent="0.2">
      <c r="F13" s="5"/>
      <c r="G13" s="6"/>
      <c r="H13" s="7"/>
    </row>
    <row r="14" spans="6:8" x14ac:dyDescent="0.2">
      <c r="F14" s="21" t="s">
        <v>43</v>
      </c>
      <c r="G14" s="6"/>
      <c r="H14" s="13">
        <f>+D121</f>
        <v>2380.9751684210528</v>
      </c>
    </row>
    <row r="15" spans="6:8" x14ac:dyDescent="0.2">
      <c r="F15" s="5"/>
      <c r="G15" s="6"/>
      <c r="H15" s="7"/>
    </row>
    <row r="16" spans="6:8" x14ac:dyDescent="0.2">
      <c r="F16" s="5"/>
      <c r="G16" s="6"/>
      <c r="H16" s="16"/>
    </row>
    <row r="17" spans="6:8" x14ac:dyDescent="0.2">
      <c r="F17" s="5" t="s">
        <v>36</v>
      </c>
      <c r="G17" s="6"/>
      <c r="H17" s="13">
        <f>IF(H12="SI",D123,0)</f>
        <v>0</v>
      </c>
    </row>
    <row r="18" spans="6:8" x14ac:dyDescent="0.2">
      <c r="F18" s="5"/>
      <c r="G18" s="6"/>
      <c r="H18" s="7"/>
    </row>
    <row r="19" spans="6:8" x14ac:dyDescent="0.2">
      <c r="F19" s="5" t="s">
        <v>19</v>
      </c>
      <c r="G19" s="6"/>
      <c r="H19" s="13">
        <f>+H14-H17</f>
        <v>2380.9751684210528</v>
      </c>
    </row>
    <row r="20" spans="6:8" x14ac:dyDescent="0.2">
      <c r="F20" s="5"/>
      <c r="G20" s="6"/>
      <c r="H20" s="8"/>
    </row>
    <row r="21" spans="6:8" x14ac:dyDescent="0.2">
      <c r="F21" s="9" t="s">
        <v>20</v>
      </c>
      <c r="G21" s="10"/>
      <c r="H21" s="12">
        <f>IF(H19&lt;=0,H7,+H7-H19)</f>
        <v>12619.024831578947</v>
      </c>
    </row>
    <row r="23" spans="6:8" x14ac:dyDescent="0.2">
      <c r="F23" t="s">
        <v>21</v>
      </c>
    </row>
    <row r="25" spans="6:8" x14ac:dyDescent="0.2">
      <c r="F25" s="32" t="s">
        <v>40</v>
      </c>
      <c r="G25" s="32"/>
      <c r="H25" s="32"/>
    </row>
    <row r="26" spans="6:8" x14ac:dyDescent="0.2">
      <c r="F26" s="32" t="s">
        <v>22</v>
      </c>
      <c r="G26" s="32"/>
      <c r="H26" s="32"/>
    </row>
    <row r="27" spans="6:8" x14ac:dyDescent="0.2">
      <c r="F27" s="32" t="s">
        <v>31</v>
      </c>
      <c r="G27" s="32"/>
      <c r="H27" s="32"/>
    </row>
    <row r="28" spans="6:8" x14ac:dyDescent="0.2">
      <c r="F28" s="32" t="s">
        <v>27</v>
      </c>
      <c r="G28" s="32"/>
      <c r="H28" s="32"/>
    </row>
    <row r="29" spans="6:8" x14ac:dyDescent="0.2">
      <c r="F29" s="32" t="s">
        <v>33</v>
      </c>
      <c r="G29" s="32"/>
      <c r="H29" s="32"/>
    </row>
    <row r="30" spans="6:8" x14ac:dyDescent="0.2">
      <c r="F30" s="35" t="s">
        <v>32</v>
      </c>
      <c r="G30" s="35"/>
      <c r="H30" s="35"/>
    </row>
    <row r="31" spans="6:8" x14ac:dyDescent="0.2">
      <c r="F31" s="32" t="s">
        <v>28</v>
      </c>
      <c r="G31" s="32"/>
      <c r="H31" s="32"/>
    </row>
    <row r="32" spans="6:8" x14ac:dyDescent="0.2">
      <c r="F32" s="33" t="s">
        <v>45</v>
      </c>
      <c r="G32" s="34"/>
      <c r="H32" s="34"/>
    </row>
    <row r="33" spans="6:10" x14ac:dyDescent="0.2">
      <c r="F33" s="30" t="s">
        <v>47</v>
      </c>
      <c r="G33" s="31"/>
      <c r="H33" s="31"/>
    </row>
    <row r="40" spans="6:10" ht="17.25" x14ac:dyDescent="0.3">
      <c r="F40" s="29"/>
    </row>
    <row r="41" spans="6:10" x14ac:dyDescent="0.2">
      <c r="F41" s="20"/>
      <c r="G41" s="20"/>
      <c r="H41" s="30"/>
      <c r="I41" s="31"/>
      <c r="J41" s="31"/>
    </row>
    <row r="42" spans="6:10" x14ac:dyDescent="0.2">
      <c r="F42" s="20"/>
      <c r="G42" s="20"/>
      <c r="H42" s="20"/>
      <c r="I42" s="20"/>
      <c r="J42" s="20"/>
    </row>
    <row r="43" spans="6:10" x14ac:dyDescent="0.2">
      <c r="F43" s="20"/>
      <c r="G43" s="20"/>
      <c r="H43" s="20"/>
      <c r="I43" s="20"/>
      <c r="J43" s="20"/>
    </row>
    <row r="44" spans="6:10" x14ac:dyDescent="0.2">
      <c r="F44" s="20"/>
      <c r="G44" s="20"/>
      <c r="H44" s="20"/>
      <c r="I44" s="20"/>
      <c r="J44" s="20"/>
    </row>
    <row r="45" spans="6:10" x14ac:dyDescent="0.2">
      <c r="F45" s="20"/>
      <c r="G45" s="20"/>
      <c r="H45" s="20"/>
      <c r="I45" s="20"/>
      <c r="J45" s="20"/>
    </row>
    <row r="46" spans="6:10" x14ac:dyDescent="0.2">
      <c r="F46" s="20"/>
      <c r="G46" s="20"/>
      <c r="H46" s="20"/>
      <c r="I46" s="20"/>
      <c r="J46" s="20"/>
    </row>
    <row r="47" spans="6:10" x14ac:dyDescent="0.2">
      <c r="F47" s="20"/>
      <c r="G47" s="20"/>
      <c r="H47" s="20"/>
      <c r="I47" s="20"/>
      <c r="J47" s="20"/>
    </row>
    <row r="48" spans="6:10" x14ac:dyDescent="0.2">
      <c r="F48" s="20"/>
      <c r="G48" s="20"/>
      <c r="H48" s="20"/>
      <c r="I48" s="20"/>
      <c r="J48" s="20"/>
    </row>
    <row r="49" spans="1:10" x14ac:dyDescent="0.2">
      <c r="F49" s="20"/>
      <c r="G49" s="20"/>
      <c r="H49" s="20"/>
      <c r="I49" s="20"/>
      <c r="J49" s="20"/>
    </row>
    <row r="50" spans="1:10" x14ac:dyDescent="0.2">
      <c r="F50" s="20"/>
      <c r="G50" s="20"/>
      <c r="H50" s="20"/>
      <c r="I50" s="20"/>
      <c r="J50" s="20"/>
    </row>
    <row r="51" spans="1:10" x14ac:dyDescent="0.2">
      <c r="F51" s="20"/>
      <c r="G51" s="20"/>
      <c r="H51" s="20"/>
      <c r="I51" s="20"/>
      <c r="J51" s="20"/>
    </row>
    <row r="52" spans="1:10" x14ac:dyDescent="0.2">
      <c r="F52" s="20"/>
      <c r="G52" s="20"/>
      <c r="H52" s="20"/>
      <c r="I52" s="20"/>
      <c r="J52" s="20"/>
    </row>
    <row r="53" spans="1:10" x14ac:dyDescent="0.2">
      <c r="F53" s="20"/>
      <c r="G53" s="20"/>
      <c r="H53" s="20"/>
      <c r="I53" s="20"/>
      <c r="J53" s="20"/>
    </row>
    <row r="54" spans="1:10" x14ac:dyDescent="0.2">
      <c r="F54" s="20"/>
      <c r="G54" s="20"/>
      <c r="H54" s="20"/>
      <c r="I54" s="20"/>
      <c r="J54" s="20"/>
    </row>
    <row r="55" spans="1:10" s="22" customFormat="1" x14ac:dyDescent="0.2"/>
    <row r="56" spans="1:10" s="22" customFormat="1" x14ac:dyDescent="0.2"/>
    <row r="57" spans="1:10" s="22" customFormat="1" x14ac:dyDescent="0.2"/>
    <row r="58" spans="1:10" s="22" customFormat="1" x14ac:dyDescent="0.2"/>
    <row r="59" spans="1:10" s="22" customFormat="1" x14ac:dyDescent="0.2"/>
    <row r="60" spans="1:10" s="22" customFormat="1" x14ac:dyDescent="0.2"/>
    <row r="61" spans="1:10" s="22" customFormat="1" x14ac:dyDescent="0.2">
      <c r="A61" s="23" t="s">
        <v>41</v>
      </c>
    </row>
    <row r="62" spans="1:10" s="22" customFormat="1" x14ac:dyDescent="0.2">
      <c r="A62" s="24" t="s">
        <v>0</v>
      </c>
      <c r="B62" s="24" t="s">
        <v>1</v>
      </c>
      <c r="C62" s="24" t="s">
        <v>2</v>
      </c>
      <c r="D62" s="24" t="s">
        <v>3</v>
      </c>
      <c r="E62" s="24"/>
    </row>
    <row r="63" spans="1:10" s="22" customFormat="1" x14ac:dyDescent="0.2">
      <c r="A63" s="25">
        <v>0.01</v>
      </c>
      <c r="B63" s="25">
        <v>746.04</v>
      </c>
      <c r="C63" s="25">
        <v>0</v>
      </c>
      <c r="D63" s="26">
        <v>1.9199999999999998E-2</v>
      </c>
      <c r="E63" s="26"/>
    </row>
    <row r="64" spans="1:10" s="22" customFormat="1" x14ac:dyDescent="0.2">
      <c r="A64" s="25">
        <v>746.05</v>
      </c>
      <c r="B64" s="25">
        <v>6332.05</v>
      </c>
      <c r="C64" s="25">
        <v>14.32</v>
      </c>
      <c r="D64" s="26">
        <v>6.4000000000000001E-2</v>
      </c>
      <c r="E64" s="26"/>
    </row>
    <row r="65" spans="1:5" s="22" customFormat="1" x14ac:dyDescent="0.2">
      <c r="A65" s="25">
        <v>6332.06</v>
      </c>
      <c r="B65" s="25">
        <v>11128.01</v>
      </c>
      <c r="C65" s="25">
        <v>371.83</v>
      </c>
      <c r="D65" s="26">
        <v>0.10879999999999999</v>
      </c>
      <c r="E65" s="26"/>
    </row>
    <row r="66" spans="1:5" s="22" customFormat="1" x14ac:dyDescent="0.2">
      <c r="A66" s="25">
        <v>11128.02</v>
      </c>
      <c r="B66" s="25">
        <v>12935.82</v>
      </c>
      <c r="C66" s="25">
        <v>893.63</v>
      </c>
      <c r="D66" s="26">
        <v>0.16</v>
      </c>
      <c r="E66" s="26"/>
    </row>
    <row r="67" spans="1:5" s="22" customFormat="1" x14ac:dyDescent="0.2">
      <c r="A67" s="25">
        <v>12935.83</v>
      </c>
      <c r="B67" s="25">
        <v>15487.71</v>
      </c>
      <c r="C67" s="25">
        <v>1182.8800000000001</v>
      </c>
      <c r="D67" s="26">
        <v>0.1792</v>
      </c>
      <c r="E67" s="26"/>
    </row>
    <row r="68" spans="1:5" s="22" customFormat="1" x14ac:dyDescent="0.2">
      <c r="A68" s="25">
        <v>15487.72</v>
      </c>
      <c r="B68" s="25">
        <v>31236.49</v>
      </c>
      <c r="C68" s="25">
        <v>1640.18</v>
      </c>
      <c r="D68" s="26">
        <v>0.21360000000000001</v>
      </c>
      <c r="E68" s="26"/>
    </row>
    <row r="69" spans="1:5" s="22" customFormat="1" x14ac:dyDescent="0.2">
      <c r="A69" s="25">
        <v>31236.5</v>
      </c>
      <c r="B69" s="25">
        <v>49233</v>
      </c>
      <c r="C69" s="25">
        <v>5004.12</v>
      </c>
      <c r="D69" s="26">
        <v>0.23519999999999999</v>
      </c>
      <c r="E69" s="26"/>
    </row>
    <row r="70" spans="1:5" s="22" customFormat="1" x14ac:dyDescent="0.2">
      <c r="A70" s="25">
        <v>49233.01</v>
      </c>
      <c r="B70" s="25">
        <v>93993.9</v>
      </c>
      <c r="C70" s="25">
        <v>9236.89</v>
      </c>
      <c r="D70" s="26">
        <v>0.3</v>
      </c>
      <c r="E70" s="26"/>
    </row>
    <row r="71" spans="1:5" s="22" customFormat="1" x14ac:dyDescent="0.2">
      <c r="A71" s="25">
        <v>93993.91</v>
      </c>
      <c r="B71" s="25">
        <v>125325.2</v>
      </c>
      <c r="C71" s="25">
        <v>22665.17</v>
      </c>
      <c r="D71" s="26">
        <v>0.32</v>
      </c>
      <c r="E71" s="26"/>
    </row>
    <row r="72" spans="1:5" s="22" customFormat="1" x14ac:dyDescent="0.2">
      <c r="A72" s="25">
        <v>125325.21</v>
      </c>
      <c r="B72" s="25">
        <v>375975.61</v>
      </c>
      <c r="C72" s="25">
        <v>32691.18</v>
      </c>
      <c r="D72" s="26">
        <v>0.34</v>
      </c>
      <c r="E72" s="26"/>
    </row>
    <row r="73" spans="1:5" s="22" customFormat="1" x14ac:dyDescent="0.2">
      <c r="A73" s="25">
        <v>375975.62</v>
      </c>
      <c r="B73" s="25">
        <v>9999999999</v>
      </c>
      <c r="C73" s="25">
        <v>117912.32000000001</v>
      </c>
      <c r="D73" s="26">
        <v>0.35</v>
      </c>
      <c r="E73" s="26"/>
    </row>
    <row r="74" spans="1:5" s="22" customFormat="1" x14ac:dyDescent="0.2"/>
    <row r="75" spans="1:5" s="22" customFormat="1" x14ac:dyDescent="0.2"/>
    <row r="76" spans="1:5" s="22" customFormat="1" x14ac:dyDescent="0.2">
      <c r="A76" s="23" t="s">
        <v>37</v>
      </c>
    </row>
    <row r="77" spans="1:5" s="22" customFormat="1" x14ac:dyDescent="0.2">
      <c r="A77" s="24" t="s">
        <v>0</v>
      </c>
      <c r="B77" s="24" t="s">
        <v>1</v>
      </c>
      <c r="C77" s="24" t="s">
        <v>2</v>
      </c>
      <c r="D77" s="24" t="s">
        <v>4</v>
      </c>
      <c r="E77" s="24"/>
    </row>
    <row r="78" spans="1:5" s="22" customFormat="1" x14ac:dyDescent="0.2">
      <c r="A78" s="25">
        <v>0</v>
      </c>
      <c r="B78" s="25">
        <v>0</v>
      </c>
      <c r="C78" s="25">
        <v>0</v>
      </c>
      <c r="D78" s="27"/>
      <c r="E78" s="27"/>
    </row>
    <row r="79" spans="1:5" s="22" customFormat="1" x14ac:dyDescent="0.2">
      <c r="A79" s="25"/>
      <c r="B79" s="25"/>
      <c r="C79" s="25"/>
      <c r="D79" s="27"/>
      <c r="E79" s="27"/>
    </row>
    <row r="80" spans="1:5" s="22" customFormat="1" x14ac:dyDescent="0.2">
      <c r="A80" s="25"/>
      <c r="B80" s="25"/>
      <c r="C80" s="25"/>
      <c r="D80" s="27"/>
      <c r="E80" s="27"/>
    </row>
    <row r="81" spans="1:5" s="22" customFormat="1" x14ac:dyDescent="0.2">
      <c r="A81" s="25"/>
      <c r="B81" s="25"/>
      <c r="C81" s="25"/>
      <c r="D81" s="27"/>
      <c r="E81" s="27"/>
    </row>
    <row r="82" spans="1:5" s="22" customFormat="1" x14ac:dyDescent="0.2">
      <c r="A82" s="25"/>
      <c r="B82" s="25"/>
      <c r="C82" s="25"/>
      <c r="D82" s="27"/>
      <c r="E82" s="27"/>
    </row>
    <row r="83" spans="1:5" s="22" customFormat="1" x14ac:dyDescent="0.2">
      <c r="A83" s="25"/>
      <c r="B83" s="25"/>
      <c r="C83" s="25"/>
      <c r="D83" s="27"/>
      <c r="E83" s="27"/>
    </row>
    <row r="84" spans="1:5" s="22" customFormat="1" x14ac:dyDescent="0.2">
      <c r="A84" s="25"/>
      <c r="B84" s="25"/>
      <c r="C84" s="25"/>
      <c r="D84" s="27"/>
      <c r="E84" s="27"/>
    </row>
    <row r="85" spans="1:5" s="22" customFormat="1" x14ac:dyDescent="0.2">
      <c r="A85" s="25"/>
      <c r="B85" s="25"/>
      <c r="C85" s="25"/>
      <c r="D85" s="27"/>
      <c r="E85" s="27"/>
    </row>
    <row r="86" spans="1:5" s="22" customFormat="1" x14ac:dyDescent="0.2"/>
    <row r="87" spans="1:5" s="22" customFormat="1" x14ac:dyDescent="0.2">
      <c r="A87" s="23" t="s">
        <v>34</v>
      </c>
    </row>
    <row r="88" spans="1:5" s="22" customFormat="1" x14ac:dyDescent="0.2">
      <c r="A88" s="25" t="s">
        <v>23</v>
      </c>
      <c r="B88" s="22" t="s">
        <v>24</v>
      </c>
      <c r="C88" s="22" t="s">
        <v>25</v>
      </c>
    </row>
    <row r="89" spans="1:5" s="22" customFormat="1" x14ac:dyDescent="0.2">
      <c r="A89" s="25">
        <v>0.01</v>
      </c>
      <c r="B89" s="25">
        <v>1768.96</v>
      </c>
      <c r="C89" s="25">
        <v>407.02</v>
      </c>
    </row>
    <row r="90" spans="1:5" s="22" customFormat="1" x14ac:dyDescent="0.2">
      <c r="A90" s="25">
        <v>1768.97</v>
      </c>
      <c r="B90" s="25">
        <v>2653.38</v>
      </c>
      <c r="C90" s="25">
        <v>406.83</v>
      </c>
    </row>
    <row r="91" spans="1:5" s="22" customFormat="1" x14ac:dyDescent="0.2">
      <c r="A91" s="25">
        <v>2653.39</v>
      </c>
      <c r="B91" s="25">
        <v>3472.84</v>
      </c>
      <c r="C91" s="25">
        <v>406.62</v>
      </c>
    </row>
    <row r="92" spans="1:5" s="22" customFormat="1" x14ac:dyDescent="0.2">
      <c r="A92" s="25">
        <v>3472.85</v>
      </c>
      <c r="B92" s="25">
        <v>3537.87</v>
      </c>
      <c r="C92" s="25">
        <v>392.77</v>
      </c>
    </row>
    <row r="93" spans="1:5" s="22" customFormat="1" x14ac:dyDescent="0.2">
      <c r="A93" s="25">
        <v>3537.88</v>
      </c>
      <c r="B93" s="25">
        <v>4446.1499999999996</v>
      </c>
      <c r="C93" s="25">
        <v>382.46</v>
      </c>
    </row>
    <row r="94" spans="1:5" s="22" customFormat="1" x14ac:dyDescent="0.2">
      <c r="A94" s="25">
        <v>4446.16</v>
      </c>
      <c r="B94" s="25">
        <v>4717.18</v>
      </c>
      <c r="C94" s="25">
        <v>354.23</v>
      </c>
    </row>
    <row r="95" spans="1:5" s="22" customFormat="1" x14ac:dyDescent="0.2">
      <c r="A95" s="25">
        <v>4717.1899999999996</v>
      </c>
      <c r="B95" s="25">
        <v>5335.42</v>
      </c>
      <c r="C95" s="25">
        <v>324.87</v>
      </c>
    </row>
    <row r="96" spans="1:5" s="22" customFormat="1" x14ac:dyDescent="0.2">
      <c r="A96" s="25">
        <v>5335.43</v>
      </c>
      <c r="B96" s="25">
        <v>6224.67</v>
      </c>
      <c r="C96" s="25">
        <v>294.63</v>
      </c>
    </row>
    <row r="97" spans="1:5" s="22" customFormat="1" x14ac:dyDescent="0.2">
      <c r="A97" s="25">
        <v>6224.68</v>
      </c>
      <c r="B97" s="25">
        <v>7113.9</v>
      </c>
      <c r="C97" s="25">
        <v>253.54</v>
      </c>
    </row>
    <row r="98" spans="1:5" s="22" customFormat="1" x14ac:dyDescent="0.2">
      <c r="A98" s="25">
        <v>7113.91</v>
      </c>
      <c r="B98" s="25">
        <v>7382.33</v>
      </c>
      <c r="C98" s="25">
        <v>217.61</v>
      </c>
    </row>
    <row r="99" spans="1:5" s="22" customFormat="1" x14ac:dyDescent="0.2">
      <c r="A99" s="25">
        <v>7382.34</v>
      </c>
      <c r="B99" s="25">
        <v>999999.99</v>
      </c>
      <c r="C99" s="25">
        <v>0</v>
      </c>
    </row>
    <row r="100" spans="1:5" s="22" customFormat="1" x14ac:dyDescent="0.2">
      <c r="A100" s="25"/>
      <c r="B100" s="25"/>
      <c r="C100" s="25"/>
    </row>
    <row r="101" spans="1:5" s="22" customFormat="1" x14ac:dyDescent="0.2">
      <c r="A101" s="25"/>
      <c r="B101" s="25"/>
      <c r="C101" s="25"/>
    </row>
    <row r="102" spans="1:5" s="22" customFormat="1" x14ac:dyDescent="0.2"/>
    <row r="103" spans="1:5" s="22" customFormat="1" x14ac:dyDescent="0.2">
      <c r="A103" s="23" t="s">
        <v>42</v>
      </c>
    </row>
    <row r="104" spans="1:5" s="22" customFormat="1" x14ac:dyDescent="0.2">
      <c r="A104" s="22" t="s">
        <v>7</v>
      </c>
      <c r="D104" s="25">
        <f>+H7/H9*30.4</f>
        <v>30400</v>
      </c>
      <c r="E104" s="25"/>
    </row>
    <row r="105" spans="1:5" s="22" customFormat="1" x14ac:dyDescent="0.2">
      <c r="A105" s="22" t="s">
        <v>0</v>
      </c>
      <c r="D105" s="25">
        <f>VLOOKUP(D104,TABLA96,1)</f>
        <v>15487.72</v>
      </c>
      <c r="E105" s="25"/>
    </row>
    <row r="106" spans="1:5" s="22" customFormat="1" x14ac:dyDescent="0.2">
      <c r="A106" s="22" t="s">
        <v>8</v>
      </c>
      <c r="D106" s="25">
        <f>+D104-D105</f>
        <v>14912.28</v>
      </c>
      <c r="E106" s="25"/>
    </row>
    <row r="107" spans="1:5" s="22" customFormat="1" x14ac:dyDescent="0.2">
      <c r="A107" s="22" t="s">
        <v>9</v>
      </c>
      <c r="D107" s="25">
        <f>VLOOKUP(D104,TABLA96,3)</f>
        <v>1640.18</v>
      </c>
      <c r="E107" s="25"/>
    </row>
    <row r="108" spans="1:5" s="22" customFormat="1" x14ac:dyDescent="0.2">
      <c r="A108" s="22" t="s">
        <v>10</v>
      </c>
      <c r="D108" s="27">
        <f>VLOOKUP(D104,TABLA96,4)</f>
        <v>0.21360000000000001</v>
      </c>
      <c r="E108" s="27"/>
    </row>
    <row r="109" spans="1:5" s="22" customFormat="1" x14ac:dyDescent="0.2">
      <c r="A109" s="22" t="s">
        <v>11</v>
      </c>
      <c r="D109" s="25">
        <f>+D106*D108</f>
        <v>3185.2630080000004</v>
      </c>
      <c r="E109" s="25"/>
    </row>
    <row r="110" spans="1:5" s="22" customFormat="1" x14ac:dyDescent="0.2">
      <c r="A110" s="22" t="s">
        <v>43</v>
      </c>
      <c r="D110" s="25">
        <f>+D109+D107</f>
        <v>4825.4430080000002</v>
      </c>
      <c r="E110" s="25"/>
    </row>
    <row r="111" spans="1:5" s="22" customFormat="1" x14ac:dyDescent="0.2">
      <c r="A111" s="23" t="s">
        <v>38</v>
      </c>
      <c r="D111" s="25"/>
      <c r="E111" s="25"/>
    </row>
    <row r="112" spans="1:5" s="22" customFormat="1" x14ac:dyDescent="0.2">
      <c r="A112" s="22" t="s">
        <v>13</v>
      </c>
      <c r="D112" s="25">
        <f>VLOOKUP(D104,TABLA114DEROGADA,3)</f>
        <v>0</v>
      </c>
      <c r="E112" s="25"/>
    </row>
    <row r="113" spans="1:5" s="22" customFormat="1" x14ac:dyDescent="0.2">
      <c r="A113" s="22" t="s">
        <v>12</v>
      </c>
      <c r="D113" s="27">
        <f>VLOOKUP(D104,TABLA114DEROGADA,4)</f>
        <v>0</v>
      </c>
      <c r="E113" s="27"/>
    </row>
    <row r="114" spans="1:5" s="22" customFormat="1" x14ac:dyDescent="0.2">
      <c r="A114" s="22" t="s">
        <v>14</v>
      </c>
      <c r="D114" s="25">
        <f>+D109*D113</f>
        <v>0</v>
      </c>
      <c r="E114" s="25"/>
    </row>
    <row r="115" spans="1:5" s="22" customFormat="1" x14ac:dyDescent="0.2">
      <c r="A115" s="22" t="s">
        <v>15</v>
      </c>
      <c r="D115" s="28">
        <f>+D114+D112</f>
        <v>0</v>
      </c>
      <c r="E115" s="28"/>
    </row>
    <row r="116" spans="1:5" s="22" customFormat="1" x14ac:dyDescent="0.2"/>
    <row r="117" spans="1:5" s="22" customFormat="1" x14ac:dyDescent="0.2">
      <c r="A117" s="23" t="s">
        <v>39</v>
      </c>
      <c r="D117" s="25">
        <f>VLOOKUP(D104,TABLASPE,3)</f>
        <v>0</v>
      </c>
      <c r="E117" s="25"/>
    </row>
    <row r="118" spans="1:5" s="22" customFormat="1" x14ac:dyDescent="0.2"/>
    <row r="119" spans="1:5" s="22" customFormat="1" x14ac:dyDescent="0.2"/>
    <row r="120" spans="1:5" s="22" customFormat="1" x14ac:dyDescent="0.2"/>
    <row r="121" spans="1:5" s="22" customFormat="1" x14ac:dyDescent="0.2">
      <c r="A121" s="22" t="s">
        <v>16</v>
      </c>
      <c r="D121" s="25">
        <f>+D110/30.4*H9</f>
        <v>2380.9751684210528</v>
      </c>
      <c r="E121" s="25"/>
    </row>
    <row r="122" spans="1:5" s="22" customFormat="1" x14ac:dyDescent="0.2">
      <c r="A122" s="22" t="s">
        <v>17</v>
      </c>
      <c r="D122" s="25">
        <f>+D115/30.4*H9</f>
        <v>0</v>
      </c>
      <c r="E122" s="25"/>
    </row>
    <row r="123" spans="1:5" s="22" customFormat="1" x14ac:dyDescent="0.2">
      <c r="A123" s="22" t="s">
        <v>35</v>
      </c>
      <c r="D123" s="28">
        <f>+D117/30.4*H9</f>
        <v>0</v>
      </c>
      <c r="E123" s="28"/>
    </row>
    <row r="124" spans="1:5" s="22" customFormat="1" x14ac:dyDescent="0.2"/>
    <row r="125" spans="1:5" s="22" customFormat="1" x14ac:dyDescent="0.2"/>
    <row r="126" spans="1:5" s="22" customFormat="1" x14ac:dyDescent="0.2"/>
    <row r="127" spans="1:5" s="22" customFormat="1" x14ac:dyDescent="0.2"/>
    <row r="128" spans="1:5" s="22" customFormat="1" x14ac:dyDescent="0.2"/>
    <row r="129" s="22" customFormat="1" x14ac:dyDescent="0.2"/>
    <row r="130" s="22" customFormat="1" x14ac:dyDescent="0.2"/>
    <row r="131" s="22" customFormat="1" x14ac:dyDescent="0.2"/>
    <row r="132" s="22" customFormat="1" x14ac:dyDescent="0.2"/>
    <row r="133" s="22" customFormat="1" x14ac:dyDescent="0.2"/>
    <row r="134" s="22" customFormat="1" x14ac:dyDescent="0.2"/>
    <row r="135" s="22" customFormat="1" x14ac:dyDescent="0.2"/>
    <row r="136" s="22" customFormat="1" x14ac:dyDescent="0.2"/>
    <row r="137" s="22" customFormat="1" x14ac:dyDescent="0.2"/>
    <row r="138" s="22" customFormat="1" x14ac:dyDescent="0.2"/>
    <row r="139" s="22" customFormat="1" x14ac:dyDescent="0.2"/>
    <row r="140" s="22" customFormat="1" x14ac:dyDescent="0.2"/>
    <row r="141" s="22" customFormat="1" x14ac:dyDescent="0.2"/>
    <row r="142" s="22" customFormat="1" x14ac:dyDescent="0.2"/>
    <row r="143" s="22" customFormat="1" x14ac:dyDescent="0.2"/>
    <row r="144" s="22" customFormat="1" x14ac:dyDescent="0.2"/>
    <row r="145" spans="6:10" s="22" customFormat="1" x14ac:dyDescent="0.2"/>
    <row r="146" spans="6:10" s="22" customFormat="1" x14ac:dyDescent="0.2"/>
    <row r="147" spans="6:10" s="22" customFormat="1" x14ac:dyDescent="0.2"/>
    <row r="148" spans="6:10" s="22" customFormat="1" x14ac:dyDescent="0.2"/>
    <row r="149" spans="6:10" s="22" customFormat="1" x14ac:dyDescent="0.2"/>
    <row r="150" spans="6:10" s="22" customFormat="1" x14ac:dyDescent="0.2"/>
    <row r="151" spans="6:10" s="22" customFormat="1" x14ac:dyDescent="0.2"/>
    <row r="152" spans="6:10" s="22" customFormat="1" x14ac:dyDescent="0.2"/>
    <row r="153" spans="6:10" s="22" customFormat="1" x14ac:dyDescent="0.2"/>
    <row r="154" spans="6:10" x14ac:dyDescent="0.2">
      <c r="F154" s="20"/>
      <c r="G154" s="20"/>
      <c r="H154" s="20"/>
      <c r="I154" s="20"/>
      <c r="J154" s="20"/>
    </row>
    <row r="155" spans="6:10" x14ac:dyDescent="0.2">
      <c r="F155" s="20"/>
      <c r="G155" s="20"/>
      <c r="H155" s="20"/>
      <c r="I155" s="20"/>
      <c r="J155" s="20"/>
    </row>
  </sheetData>
  <mergeCells count="10">
    <mergeCell ref="H41:J41"/>
    <mergeCell ref="F33:H33"/>
    <mergeCell ref="F31:H31"/>
    <mergeCell ref="F32:H32"/>
    <mergeCell ref="F25:H25"/>
    <mergeCell ref="F26:H26"/>
    <mergeCell ref="F27:H27"/>
    <mergeCell ref="F28:H28"/>
    <mergeCell ref="F29:H29"/>
    <mergeCell ref="F30:H30"/>
  </mergeCells>
  <phoneticPr fontId="0" type="noConversion"/>
  <pageMargins left="0.74803149606299213" right="0.74803149606299213" top="0.98425196850393704" bottom="0.98425196850393704" header="0" footer="0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Hoja1!Área_de_impresión</vt:lpstr>
      <vt:lpstr>TABLA114DEROGADA</vt:lpstr>
      <vt:lpstr>TABLA96</vt:lpstr>
      <vt:lpstr>TABLASPE</vt:lpstr>
    </vt:vector>
  </TitlesOfParts>
  <Company>U.A.D.Y.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Aureliano Martínez Castillo</dc:creator>
  <cp:lastModifiedBy>Isabel Suarez Candanedo</cp:lastModifiedBy>
  <cp:lastPrinted>2014-02-19T17:25:12Z</cp:lastPrinted>
  <dcterms:created xsi:type="dcterms:W3CDTF">2002-11-05T17:36:47Z</dcterms:created>
  <dcterms:modified xsi:type="dcterms:W3CDTF">2024-01-23T18:55:19Z</dcterms:modified>
</cp:coreProperties>
</file>